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5360" windowHeight="7725" activeTab="0"/>
  </bookViews>
  <sheets>
    <sheet name="Смета Финал" sheetId="1" r:id="rId1"/>
  </sheets>
  <definedNames>
    <definedName name="_xlnm.Print_Area" localSheetId="0">'Смета Финал'!$A$1:$F$58</definedName>
  </definedNames>
  <calcPr fullCalcOnLoad="1"/>
</workbook>
</file>

<file path=xl/sharedStrings.xml><?xml version="1.0" encoding="utf-8"?>
<sst xmlns="http://schemas.openxmlformats.org/spreadsheetml/2006/main" count="66" uniqueCount="63">
  <si>
    <t>Статьи расходов</t>
  </si>
  <si>
    <t>Охрана территории</t>
  </si>
  <si>
    <t>Сопровождение сайта</t>
  </si>
  <si>
    <t>Сотовая связь</t>
  </si>
  <si>
    <t>УСЛУГИ  СТОРОННИХ  ОРГАНИЗАЦИЙ</t>
  </si>
  <si>
    <t>№ п/п</t>
  </si>
  <si>
    <t>1) Ежемесячные расходы</t>
  </si>
  <si>
    <t>Утверждено:</t>
  </si>
  <si>
    <t xml:space="preserve"> ТСЖ "12 месяцев"</t>
  </si>
  <si>
    <t xml:space="preserve">Председатель Правления </t>
  </si>
  <si>
    <t>ЗАРАБОТНАЯ ПЛАТА СОТРУДНИКОВ ТСЖ "12 МЕСЯЦЕВ"</t>
  </si>
  <si>
    <t>Итого зарплата:</t>
  </si>
  <si>
    <t>ТЕКУЩАЯ ДЕЯТЕЛЬНОСТЬ</t>
  </si>
  <si>
    <t>Итого заработная плата сотрудников:</t>
  </si>
  <si>
    <t>Итого по текущей деятельности:</t>
  </si>
  <si>
    <t xml:space="preserve">Вывоз снега с территории ЖК </t>
  </si>
  <si>
    <t>по факту потребления</t>
  </si>
  <si>
    <t>Итого услуги сторонних организаций:</t>
  </si>
  <si>
    <t>Канцтовары, расходные материалы</t>
  </si>
  <si>
    <t>Услуги банка</t>
  </si>
  <si>
    <t>Спецодежда, инвентарь для обслуживания мест общего пользования (уборка территории, подъездов  и т.п.)</t>
  </si>
  <si>
    <t xml:space="preserve">Текущий ремонтный фонд (инструмент, зап. части, материалы, оплата услуг подрядчиков) </t>
  </si>
  <si>
    <t>Снегоуборочная техника</t>
  </si>
  <si>
    <t>Охрана</t>
  </si>
  <si>
    <t>Сумма в год (руб.)</t>
  </si>
  <si>
    <t>Сумма в месяц (руб.)</t>
  </si>
  <si>
    <t>Сумма на 1 кв.м. в месяц (руб.)</t>
  </si>
  <si>
    <t>Вывоз ТБО с территории ЖК</t>
  </si>
  <si>
    <t xml:space="preserve"> инвентарь для лета, зимы</t>
  </si>
  <si>
    <t>материалы+гидрант</t>
  </si>
  <si>
    <t>счетчики, манометры в ЦТП, в домах, окраска металл. поверхностей, запорная арматура, промывка систем, оборудование КПП</t>
  </si>
  <si>
    <t>Эксплуатация инженерных сетей и систем  ЗАО ЖЭУ "Матвеевское"</t>
  </si>
  <si>
    <t>по Доп. Соглашению к Договору содержания и предоставления ЖКУ</t>
  </si>
  <si>
    <t>Протокол от 10 октября 2009г.</t>
  </si>
  <si>
    <t>Аренда помещения ТСЖ</t>
  </si>
  <si>
    <t>Покрытие кассового разрыва</t>
  </si>
  <si>
    <t>Общим собранием N 9 членов ТСЖ "12 месяцев"</t>
  </si>
  <si>
    <t>Мебель и оргтехника для офиса ТСЖ</t>
  </si>
  <si>
    <t>Администратор в т.ч. с функциями секретаря, завхоза (1 человек)</t>
  </si>
  <si>
    <t>Управляющий (1 человек)</t>
  </si>
  <si>
    <t>Главный инженер (1 человек)</t>
  </si>
  <si>
    <t>площадь квартир и цоколей ЖК</t>
  </si>
  <si>
    <t>Паспортный стол</t>
  </si>
  <si>
    <t>Дворник/разнорабочий  (6 человек)</t>
  </si>
  <si>
    <t>Сотовые телефонные аппараты (2 штуки)</t>
  </si>
  <si>
    <t>Налоги на зарплату СФОТ 14,2%</t>
  </si>
  <si>
    <t>Обслуживание слаботочных сетей</t>
  </si>
  <si>
    <t>Расходы на: благоустройство территории ЖК, устранение строительных дефектов МОП, обеспечение системы безопасности ЖК, помещение для службы ТСЖ  и пр.</t>
  </si>
  <si>
    <t>Главный бухгалтер (1 человек)</t>
  </si>
  <si>
    <t>Премии</t>
  </si>
  <si>
    <t>Итого заработная плата сотрудников с премиями</t>
  </si>
  <si>
    <t>Итого заработная плата сотрудников с премиями, налогами</t>
  </si>
  <si>
    <t>Противопожарное оборудование</t>
  </si>
  <si>
    <t xml:space="preserve">Прочие расходы (содержание офиса ТСЖ, изготовление пропусков, нотариальные услуги, налоги  и др.) </t>
  </si>
  <si>
    <t>Румянцев С.В.    ___________________</t>
  </si>
  <si>
    <t xml:space="preserve">ВСЕГО содержание мест общего пользования </t>
  </si>
  <si>
    <t>Годовой Финансовый план (смета) по содержанию и эксплуатации жилищного фонда ЖК "12 месяцев"  с 01 ноября 2009г.</t>
  </si>
  <si>
    <t>26. ОПЛАТА КОММУНАЛЬНЫХ УСЛУГ</t>
  </si>
  <si>
    <t>27. СОДЕРЖАНИЕ И ОБСЛУЖИВАНИЕ ОДНОГО ПАРКОВОЧНОГО МЕСТА для владельцев парковочных мест</t>
  </si>
  <si>
    <t>Непредвиденные расходы по текущей деятельности 10%</t>
  </si>
  <si>
    <t>Итого содержание и ремонт мест общего пользования (за исключением охраны)</t>
  </si>
  <si>
    <t>по факту</t>
  </si>
  <si>
    <t>ПРИЛОЖЕНИЕ N 1 К ПРОТОКОЛУ ОБЩЕГО СОБРАНИЯ N 9 ТСЖ "12 МЕСЯЦЕВ" ОТ 10.10.09г.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</si>
</sst>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</numFmts>
  <fonts count="55">
    <font>
      <sz val="10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b/>
      <i/>
      <sz val="14"/>
      <color indexed="12"/>
      <name val="Times New Roman"/>
      <family val="1"/>
    </font>
    <font>
      <b/>
      <i/>
      <sz val="10"/>
      <color indexed="12"/>
      <name val="Arial Cyr"/>
      <family val="0"/>
    </font>
    <font>
      <u val="single"/>
      <sz val="14"/>
      <name val="Times New Roman"/>
      <family val="1"/>
    </font>
    <font>
      <u val="single"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Times New Roman"/>
      <family val="1"/>
    </font>
    <font>
      <sz val="14"/>
      <color indexed="10"/>
      <name val="Times New Roman"/>
      <family val="1"/>
    </font>
    <font>
      <b/>
      <i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C00000"/>
      <name val="Times New Roman"/>
      <family val="1"/>
    </font>
    <font>
      <sz val="14"/>
      <color rgb="FFFF0000"/>
      <name val="Times New Roman"/>
      <family val="1"/>
    </font>
    <font>
      <b/>
      <i/>
      <sz val="11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3" fontId="52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/>
    </xf>
    <xf numFmtId="3" fontId="53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5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68" fontId="52" fillId="0" borderId="11" xfId="0" applyNumberFormat="1" applyFont="1" applyFill="1" applyBorder="1" applyAlignment="1">
      <alignment horizontal="center"/>
    </xf>
    <xf numFmtId="3" fontId="5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25" xfId="0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168" fontId="52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8" fontId="1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13" fillId="0" borderId="26" xfId="0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3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52" fillId="0" borderId="31" xfId="0" applyNumberFormat="1" applyFont="1" applyFill="1" applyBorder="1" applyAlignment="1">
      <alignment horizontal="center"/>
    </xf>
    <xf numFmtId="168" fontId="52" fillId="0" borderId="31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/>
    </xf>
    <xf numFmtId="3" fontId="54" fillId="0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3" fontId="10" fillId="0" borderId="3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6" customWidth="1"/>
    <col min="2" max="2" width="8.625" style="19" customWidth="1"/>
    <col min="3" max="3" width="95.75390625" style="6" customWidth="1"/>
    <col min="4" max="6" width="18.75390625" style="19" customWidth="1"/>
    <col min="7" max="7" width="26.25390625" style="6" hidden="1" customWidth="1"/>
    <col min="8" max="8" width="10.75390625" style="6" bestFit="1" customWidth="1"/>
    <col min="9" max="9" width="9.75390625" style="6" bestFit="1" customWidth="1"/>
    <col min="10" max="10" width="9.125" style="6" customWidth="1"/>
    <col min="11" max="11" width="5.875" style="6" customWidth="1"/>
    <col min="12" max="16384" width="9.125" style="6" customWidth="1"/>
  </cols>
  <sheetData>
    <row r="1" ht="15" customHeight="1">
      <c r="C1" s="20" t="s">
        <v>62</v>
      </c>
    </row>
    <row r="2" ht="13.5" customHeight="1" hidden="1">
      <c r="B2" s="43" t="s">
        <v>41</v>
      </c>
    </row>
    <row r="3" ht="14.25" customHeight="1" hidden="1">
      <c r="B3" s="44">
        <v>20143.29</v>
      </c>
    </row>
    <row r="4" ht="13.5" customHeight="1">
      <c r="B4" s="44"/>
    </row>
    <row r="5" spans="5:6" ht="12.75">
      <c r="E5" s="21"/>
      <c r="F5" s="21" t="s">
        <v>7</v>
      </c>
    </row>
    <row r="6" spans="2:6" ht="12.75">
      <c r="B6" s="6"/>
      <c r="E6" s="21"/>
      <c r="F6" s="21" t="s">
        <v>36</v>
      </c>
    </row>
    <row r="7" spans="2:6" ht="12.75">
      <c r="B7" s="6"/>
      <c r="E7" s="21"/>
      <c r="F7" s="21" t="s">
        <v>33</v>
      </c>
    </row>
    <row r="8" spans="5:6" ht="12.75">
      <c r="E8" s="21"/>
      <c r="F8" s="21" t="s">
        <v>9</v>
      </c>
    </row>
    <row r="9" spans="5:6" ht="12.75">
      <c r="E9" s="21"/>
      <c r="F9" s="21" t="s">
        <v>8</v>
      </c>
    </row>
    <row r="10" ht="12.75">
      <c r="E10" s="22" t="s">
        <v>54</v>
      </c>
    </row>
    <row r="12" spans="2:6" ht="36" customHeight="1">
      <c r="B12" s="72" t="s">
        <v>56</v>
      </c>
      <c r="C12" s="73"/>
      <c r="D12" s="73"/>
      <c r="E12" s="3"/>
      <c r="F12" s="3"/>
    </row>
    <row r="13" spans="2:6" ht="29.25" customHeight="1" thickBot="1">
      <c r="B13" s="4" t="s">
        <v>6</v>
      </c>
      <c r="C13" s="3"/>
      <c r="D13" s="3"/>
      <c r="E13" s="3"/>
      <c r="F13" s="3"/>
    </row>
    <row r="14" spans="2:6" s="26" customFormat="1" ht="57" customHeight="1" thickBot="1">
      <c r="B14" s="23" t="s">
        <v>5</v>
      </c>
      <c r="C14" s="24" t="s">
        <v>0</v>
      </c>
      <c r="D14" s="25" t="s">
        <v>24</v>
      </c>
      <c r="E14" s="25" t="s">
        <v>25</v>
      </c>
      <c r="F14" s="25" t="s">
        <v>26</v>
      </c>
    </row>
    <row r="15" spans="2:6" s="28" customFormat="1" ht="20.25" thickBot="1">
      <c r="B15" s="74" t="s">
        <v>10</v>
      </c>
      <c r="C15" s="74"/>
      <c r="D15" s="74"/>
      <c r="E15" s="27"/>
      <c r="F15" s="27"/>
    </row>
    <row r="16" spans="2:6" ht="18.75">
      <c r="B16" s="32">
        <v>1</v>
      </c>
      <c r="C16" s="29" t="s">
        <v>39</v>
      </c>
      <c r="D16" s="30">
        <f>E16*12</f>
        <v>840000</v>
      </c>
      <c r="E16" s="30">
        <v>70000</v>
      </c>
      <c r="F16" s="30"/>
    </row>
    <row r="17" spans="2:6" ht="18.75">
      <c r="B17" s="2">
        <v>2</v>
      </c>
      <c r="C17" s="7" t="s">
        <v>40</v>
      </c>
      <c r="D17" s="8">
        <f>E17*12</f>
        <v>600000</v>
      </c>
      <c r="E17" s="8">
        <v>50000</v>
      </c>
      <c r="F17" s="8"/>
    </row>
    <row r="18" spans="2:10" s="26" customFormat="1" ht="19.5" customHeight="1">
      <c r="B18" s="2">
        <v>3</v>
      </c>
      <c r="C18" s="7" t="s">
        <v>48</v>
      </c>
      <c r="D18" s="14">
        <f>E18*12</f>
        <v>660000</v>
      </c>
      <c r="E18" s="14">
        <v>55000</v>
      </c>
      <c r="F18" s="14"/>
      <c r="H18" s="75"/>
      <c r="I18" s="75"/>
      <c r="J18" s="75"/>
    </row>
    <row r="19" spans="2:6" ht="18.75">
      <c r="B19" s="2">
        <v>4</v>
      </c>
      <c r="C19" s="7" t="s">
        <v>38</v>
      </c>
      <c r="D19" s="8">
        <f>E19*12</f>
        <v>540000</v>
      </c>
      <c r="E19" s="8">
        <v>45000</v>
      </c>
      <c r="F19" s="8"/>
    </row>
    <row r="20" spans="2:6" ht="18.75">
      <c r="B20" s="2">
        <v>5</v>
      </c>
      <c r="C20" s="7" t="s">
        <v>43</v>
      </c>
      <c r="D20" s="8">
        <f>E20*12</f>
        <v>1080000</v>
      </c>
      <c r="E20" s="8">
        <f>15000*6</f>
        <v>90000</v>
      </c>
      <c r="F20" s="9"/>
    </row>
    <row r="21" spans="2:6" s="1" customFormat="1" ht="21.75" customHeight="1">
      <c r="B21" s="76" t="s">
        <v>13</v>
      </c>
      <c r="C21" s="77" t="s">
        <v>11</v>
      </c>
      <c r="D21" s="10">
        <f>SUM(D16:D20)</f>
        <v>3720000</v>
      </c>
      <c r="E21" s="10">
        <f>D21/12</f>
        <v>310000</v>
      </c>
      <c r="F21" s="10"/>
    </row>
    <row r="22" spans="2:6" s="46" customFormat="1" ht="18.75">
      <c r="B22" s="49">
        <v>6</v>
      </c>
      <c r="C22" s="47" t="s">
        <v>49</v>
      </c>
      <c r="D22" s="8">
        <v>310000</v>
      </c>
      <c r="E22" s="8">
        <f>D22/12</f>
        <v>25833.333333333332</v>
      </c>
      <c r="F22" s="48"/>
    </row>
    <row r="23" spans="2:6" s="56" customFormat="1" ht="39.75" customHeight="1" thickBot="1">
      <c r="B23" s="78" t="s">
        <v>50</v>
      </c>
      <c r="C23" s="79"/>
      <c r="D23" s="55">
        <f>SUM(D21:D22)</f>
        <v>4030000</v>
      </c>
      <c r="E23" s="55">
        <f>D23/12</f>
        <v>335833.3333333333</v>
      </c>
      <c r="F23" s="12"/>
    </row>
    <row r="24" spans="2:6" ht="18.75">
      <c r="B24" s="32">
        <v>7</v>
      </c>
      <c r="C24" s="7" t="s">
        <v>45</v>
      </c>
      <c r="D24" s="31">
        <f>D23*0.142</f>
        <v>572260</v>
      </c>
      <c r="E24" s="31">
        <f>D24/12</f>
        <v>47688.333333333336</v>
      </c>
      <c r="F24" s="31"/>
    </row>
    <row r="25" spans="2:8" s="1" customFormat="1" ht="20.25" customHeight="1" thickBot="1">
      <c r="B25" s="78" t="s">
        <v>51</v>
      </c>
      <c r="C25" s="80"/>
      <c r="D25" s="16">
        <f>SUM(D23,D24)</f>
        <v>4602260</v>
      </c>
      <c r="E25" s="16">
        <f>D25/12</f>
        <v>383521.6666666667</v>
      </c>
      <c r="F25" s="16"/>
      <c r="H25" s="6"/>
    </row>
    <row r="26" spans="2:6" s="28" customFormat="1" ht="26.25" customHeight="1" thickBot="1">
      <c r="B26" s="84" t="s">
        <v>12</v>
      </c>
      <c r="C26" s="84"/>
      <c r="D26" s="84"/>
      <c r="E26" s="27"/>
      <c r="F26" s="27"/>
    </row>
    <row r="27" spans="2:6" ht="18.75">
      <c r="B27" s="32">
        <v>8</v>
      </c>
      <c r="C27" s="51" t="s">
        <v>31</v>
      </c>
      <c r="D27" s="35">
        <f>E27*12</f>
        <v>1931847.84</v>
      </c>
      <c r="E27" s="35">
        <v>160987.32</v>
      </c>
      <c r="F27" s="35"/>
    </row>
    <row r="28" spans="2:6" ht="18.75">
      <c r="B28" s="2">
        <v>9</v>
      </c>
      <c r="C28" s="52" t="s">
        <v>42</v>
      </c>
      <c r="D28" s="8">
        <f>E28*12</f>
        <v>120000</v>
      </c>
      <c r="E28" s="8">
        <v>10000</v>
      </c>
      <c r="F28" s="8"/>
    </row>
    <row r="29" spans="2:6" s="58" customFormat="1" ht="18.75">
      <c r="B29" s="2">
        <v>10</v>
      </c>
      <c r="C29" s="52" t="s">
        <v>2</v>
      </c>
      <c r="D29" s="8">
        <f>E29*12</f>
        <v>36000</v>
      </c>
      <c r="E29" s="8">
        <v>3000</v>
      </c>
      <c r="F29" s="8"/>
    </row>
    <row r="30" spans="2:7" s="28" customFormat="1" ht="37.5">
      <c r="B30" s="2">
        <v>11</v>
      </c>
      <c r="C30" s="13" t="s">
        <v>20</v>
      </c>
      <c r="D30" s="14">
        <f>28480+25260</f>
        <v>53740</v>
      </c>
      <c r="E30" s="14">
        <f>D30/12</f>
        <v>4478.333333333333</v>
      </c>
      <c r="F30" s="14"/>
      <c r="G30" s="59" t="s">
        <v>28</v>
      </c>
    </row>
    <row r="31" spans="2:6" ht="18.75">
      <c r="B31" s="2">
        <v>12</v>
      </c>
      <c r="C31" s="13" t="s">
        <v>18</v>
      </c>
      <c r="D31" s="14">
        <f>E31*12</f>
        <v>18000</v>
      </c>
      <c r="E31" s="14">
        <v>1500</v>
      </c>
      <c r="F31" s="14"/>
    </row>
    <row r="32" spans="2:6" ht="18.75">
      <c r="B32" s="2">
        <v>13</v>
      </c>
      <c r="C32" s="13" t="s">
        <v>19</v>
      </c>
      <c r="D32" s="14">
        <f>E32*12</f>
        <v>360000</v>
      </c>
      <c r="E32" s="14">
        <v>30000</v>
      </c>
      <c r="F32" s="14"/>
    </row>
    <row r="33" spans="2:6" ht="18.75">
      <c r="B33" s="2">
        <v>14</v>
      </c>
      <c r="C33" s="13" t="s">
        <v>3</v>
      </c>
      <c r="D33" s="14">
        <f>E33*12</f>
        <v>48000</v>
      </c>
      <c r="E33" s="14">
        <v>4000</v>
      </c>
      <c r="F33" s="14"/>
    </row>
    <row r="34" spans="2:6" ht="18.75">
      <c r="B34" s="2">
        <v>15</v>
      </c>
      <c r="C34" s="13" t="s">
        <v>44</v>
      </c>
      <c r="D34" s="14">
        <f>3000*2</f>
        <v>6000</v>
      </c>
      <c r="E34" s="14">
        <f>D34/12</f>
        <v>500</v>
      </c>
      <c r="F34" s="14"/>
    </row>
    <row r="35" spans="2:7" ht="35.25" customHeight="1">
      <c r="B35" s="2">
        <v>16</v>
      </c>
      <c r="C35" s="13" t="s">
        <v>21</v>
      </c>
      <c r="D35" s="14">
        <f>E35*12</f>
        <v>180000</v>
      </c>
      <c r="E35" s="14">
        <v>15000</v>
      </c>
      <c r="F35" s="14"/>
      <c r="G35" s="33" t="s">
        <v>30</v>
      </c>
    </row>
    <row r="36" spans="2:7" ht="18.75">
      <c r="B36" s="2">
        <v>17</v>
      </c>
      <c r="C36" s="13" t="s">
        <v>52</v>
      </c>
      <c r="D36" s="14">
        <v>25000</v>
      </c>
      <c r="E36" s="14">
        <f>D36/12</f>
        <v>2083.3333333333335</v>
      </c>
      <c r="F36" s="14"/>
      <c r="G36" s="33" t="s">
        <v>29</v>
      </c>
    </row>
    <row r="37" spans="2:6" ht="18.75">
      <c r="B37" s="2">
        <v>18</v>
      </c>
      <c r="C37" s="13" t="s">
        <v>22</v>
      </c>
      <c r="D37" s="14">
        <v>160000</v>
      </c>
      <c r="E37" s="14">
        <f>D37/12</f>
        <v>13333.333333333334</v>
      </c>
      <c r="F37" s="14"/>
    </row>
    <row r="38" spans="2:6" ht="18.75">
      <c r="B38" s="2">
        <v>19</v>
      </c>
      <c r="C38" s="13" t="s">
        <v>34</v>
      </c>
      <c r="D38" s="14">
        <f>E38*12</f>
        <v>336000</v>
      </c>
      <c r="E38" s="14">
        <f>14000*2</f>
        <v>28000</v>
      </c>
      <c r="F38" s="14"/>
    </row>
    <row r="39" spans="2:6" ht="18.75">
      <c r="B39" s="2">
        <v>20</v>
      </c>
      <c r="C39" s="13" t="s">
        <v>37</v>
      </c>
      <c r="D39" s="14">
        <v>96000</v>
      </c>
      <c r="E39" s="14">
        <f>D39/12</f>
        <v>8000</v>
      </c>
      <c r="F39" s="14"/>
    </row>
    <row r="40" spans="2:9" ht="37.5">
      <c r="B40" s="2">
        <v>21</v>
      </c>
      <c r="C40" s="13" t="s">
        <v>53</v>
      </c>
      <c r="D40" s="14">
        <f>E40*12</f>
        <v>300000</v>
      </c>
      <c r="E40" s="14">
        <v>25000</v>
      </c>
      <c r="F40" s="14"/>
      <c r="H40" s="85"/>
      <c r="I40" s="86"/>
    </row>
    <row r="41" spans="2:6" s="1" customFormat="1" ht="20.25" thickBot="1">
      <c r="B41" s="68" t="s">
        <v>14</v>
      </c>
      <c r="C41" s="69"/>
      <c r="D41" s="11">
        <f>SUM(D27:D40)</f>
        <v>3670587.84</v>
      </c>
      <c r="E41" s="11">
        <f>D41/12</f>
        <v>305882.32</v>
      </c>
      <c r="F41" s="11"/>
    </row>
    <row r="42" spans="2:6" s="28" customFormat="1" ht="21.75" customHeight="1" thickBot="1">
      <c r="B42" s="87" t="s">
        <v>4</v>
      </c>
      <c r="C42" s="88"/>
      <c r="D42" s="34"/>
      <c r="E42" s="34"/>
      <c r="F42" s="34"/>
    </row>
    <row r="43" spans="2:6" ht="18.75">
      <c r="B43" s="32">
        <v>22</v>
      </c>
      <c r="C43" s="51" t="s">
        <v>1</v>
      </c>
      <c r="D43" s="30">
        <f>E43*12</f>
        <v>2820000</v>
      </c>
      <c r="E43" s="30">
        <v>235000</v>
      </c>
      <c r="F43" s="30"/>
    </row>
    <row r="44" spans="2:6" s="50" customFormat="1" ht="18.75">
      <c r="B44" s="2">
        <v>23</v>
      </c>
      <c r="C44" s="52" t="s">
        <v>46</v>
      </c>
      <c r="D44" s="8">
        <f>E44*12</f>
        <v>180000</v>
      </c>
      <c r="E44" s="8">
        <v>15000</v>
      </c>
      <c r="F44" s="8"/>
    </row>
    <row r="45" spans="2:6" ht="31.5">
      <c r="B45" s="2">
        <v>24</v>
      </c>
      <c r="C45" s="52" t="s">
        <v>15</v>
      </c>
      <c r="D45" s="36" t="s">
        <v>16</v>
      </c>
      <c r="E45" s="36" t="s">
        <v>16</v>
      </c>
      <c r="F45" s="36"/>
    </row>
    <row r="46" spans="2:6" ht="27.75" customHeight="1">
      <c r="B46" s="2">
        <v>25</v>
      </c>
      <c r="C46" s="52" t="s">
        <v>27</v>
      </c>
      <c r="D46" s="89" t="s">
        <v>32</v>
      </c>
      <c r="E46" s="90"/>
      <c r="F46" s="91"/>
    </row>
    <row r="47" spans="2:6" s="1" customFormat="1" ht="20.25" thickBot="1">
      <c r="B47" s="92" t="s">
        <v>17</v>
      </c>
      <c r="C47" s="93"/>
      <c r="D47" s="11">
        <f>SUM(D43:D44)</f>
        <v>3000000</v>
      </c>
      <c r="E47" s="11">
        <f>D47/12</f>
        <v>250000</v>
      </c>
      <c r="F47" s="11"/>
    </row>
    <row r="48" spans="2:6" ht="37.5" customHeight="1" thickBot="1">
      <c r="B48" s="83" t="s">
        <v>57</v>
      </c>
      <c r="C48" s="83"/>
      <c r="D48" s="54" t="s">
        <v>16</v>
      </c>
      <c r="E48" s="53" t="s">
        <v>16</v>
      </c>
      <c r="F48" s="53"/>
    </row>
    <row r="50" spans="2:6" s="1" customFormat="1" ht="20.25" thickBot="1">
      <c r="B50" s="68" t="s">
        <v>60</v>
      </c>
      <c r="C50" s="69"/>
      <c r="D50" s="11">
        <f>SUM(D25,D41,D47-D43)</f>
        <v>8452847.84</v>
      </c>
      <c r="E50" s="5">
        <f>D50/12</f>
        <v>704403.9866666667</v>
      </c>
      <c r="F50" s="15"/>
    </row>
    <row r="51" spans="2:8" s="1" customFormat="1" ht="20.25" thickBot="1">
      <c r="B51" s="17" t="s">
        <v>59</v>
      </c>
      <c r="C51" s="18"/>
      <c r="D51" s="11">
        <f>D50*0.1</f>
        <v>845284.784</v>
      </c>
      <c r="E51" s="5">
        <f>D51/12</f>
        <v>70440.39866666666</v>
      </c>
      <c r="F51" s="15"/>
      <c r="H51" s="39"/>
    </row>
    <row r="52" spans="2:12" s="1" customFormat="1" ht="20.25" thickBot="1">
      <c r="B52" s="17" t="s">
        <v>35</v>
      </c>
      <c r="C52" s="57"/>
      <c r="D52" s="11">
        <f>E52*12</f>
        <v>4834389.600000001</v>
      </c>
      <c r="E52" s="5">
        <f>$B$3*20</f>
        <v>402865.80000000005</v>
      </c>
      <c r="F52" s="15"/>
      <c r="L52" s="39"/>
    </row>
    <row r="53" spans="2:6" s="1" customFormat="1" ht="20.25" thickBot="1">
      <c r="B53" s="17" t="s">
        <v>55</v>
      </c>
      <c r="C53" s="57"/>
      <c r="D53" s="11">
        <f>SUM(D50:D52)</f>
        <v>14132522.224</v>
      </c>
      <c r="E53" s="5">
        <f>D53/12</f>
        <v>1177710.1853333332</v>
      </c>
      <c r="F53" s="15">
        <f>E53/$B$3</f>
        <v>58.466625130916206</v>
      </c>
    </row>
    <row r="54" spans="2:9" s="1" customFormat="1" ht="20.25" thickBot="1">
      <c r="B54" s="81" t="s">
        <v>23</v>
      </c>
      <c r="C54" s="82"/>
      <c r="D54" s="60"/>
      <c r="E54" s="60"/>
      <c r="F54" s="61">
        <f>E43/$B$3</f>
        <v>11.666415962834273</v>
      </c>
      <c r="I54" s="62"/>
    </row>
    <row r="55" spans="2:9" s="1" customFormat="1" ht="66" customHeight="1" thickBot="1">
      <c r="B55" s="70" t="s">
        <v>47</v>
      </c>
      <c r="C55" s="71"/>
      <c r="D55" s="16">
        <f>E55*12</f>
        <v>6768145.4399999995</v>
      </c>
      <c r="E55" s="37">
        <f>$B$3*28</f>
        <v>564012.12</v>
      </c>
      <c r="F55" s="38">
        <f>E55/$B$3</f>
        <v>28</v>
      </c>
      <c r="I55" s="62"/>
    </row>
    <row r="57" ht="13.5" thickBot="1"/>
    <row r="58" spans="2:13" s="1" customFormat="1" ht="34.5" customHeight="1" thickBot="1">
      <c r="B58" s="64" t="s">
        <v>58</v>
      </c>
      <c r="C58" s="65"/>
      <c r="D58" s="66"/>
      <c r="E58" s="67"/>
      <c r="F58" s="63" t="s">
        <v>61</v>
      </c>
      <c r="K58" s="39"/>
      <c r="L58" s="39"/>
      <c r="M58" s="40"/>
    </row>
    <row r="60" spans="2:6" s="42" customFormat="1" ht="14.25">
      <c r="B60" s="45"/>
      <c r="C60" s="45"/>
      <c r="D60" s="45"/>
      <c r="E60" s="45"/>
      <c r="F60" s="45"/>
    </row>
    <row r="61" ht="14.25">
      <c r="B61" s="41"/>
    </row>
    <row r="66" ht="12.75" customHeight="1"/>
    <row r="71" spans="11:13" ht="12.75">
      <c r="K71" s="1"/>
      <c r="L71" s="1"/>
      <c r="M71" s="1"/>
    </row>
  </sheetData>
  <sheetProtection/>
  <mergeCells count="17">
    <mergeCell ref="B48:C48"/>
    <mergeCell ref="B26:D26"/>
    <mergeCell ref="H40:I40"/>
    <mergeCell ref="B41:C41"/>
    <mergeCell ref="B42:C42"/>
    <mergeCell ref="D46:F46"/>
    <mergeCell ref="B47:C47"/>
    <mergeCell ref="B58:E58"/>
    <mergeCell ref="B50:C50"/>
    <mergeCell ref="B55:C55"/>
    <mergeCell ref="B12:D12"/>
    <mergeCell ref="B15:D15"/>
    <mergeCell ref="H18:J18"/>
    <mergeCell ref="B21:C21"/>
    <mergeCell ref="B23:C23"/>
    <mergeCell ref="B25:C25"/>
    <mergeCell ref="B54:C54"/>
  </mergeCells>
  <printOptions/>
  <pageMargins left="0.1968503937007874" right="0.15748031496062992" top="0.1968503937007874" bottom="0.1968503937007874" header="0.31496062992125984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Т.Б.</dc:creator>
  <cp:keywords/>
  <dc:description/>
  <cp:lastModifiedBy>User</cp:lastModifiedBy>
  <cp:lastPrinted>2009-11-23T09:23:02Z</cp:lastPrinted>
  <dcterms:created xsi:type="dcterms:W3CDTF">2005-12-21T07:25:38Z</dcterms:created>
  <dcterms:modified xsi:type="dcterms:W3CDTF">2009-12-15T19:47:52Z</dcterms:modified>
  <cp:category/>
  <cp:version/>
  <cp:contentType/>
  <cp:contentStatus/>
</cp:coreProperties>
</file>