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5360" windowHeight="7725" activeTab="0"/>
  </bookViews>
  <sheets>
    <sheet name="Итоговая" sheetId="1" r:id="rId1"/>
  </sheets>
  <definedNames>
    <definedName name="_xlnm.Print_Area" localSheetId="0">'Итоговая'!$A$1:$G$64</definedName>
  </definedNames>
  <calcPr fullCalcOnLoad="1"/>
</workbook>
</file>

<file path=xl/sharedStrings.xml><?xml version="1.0" encoding="utf-8"?>
<sst xmlns="http://schemas.openxmlformats.org/spreadsheetml/2006/main" count="70" uniqueCount="67">
  <si>
    <t>Статьи расходов</t>
  </si>
  <si>
    <t>Охрана территории</t>
  </si>
  <si>
    <t>Сопровождение сайта</t>
  </si>
  <si>
    <t>Сотовая связь</t>
  </si>
  <si>
    <t>УСЛУГИ  СТОРОННИХ  ОРГАНИЗАЦИЙ</t>
  </si>
  <si>
    <t>№ п/п</t>
  </si>
  <si>
    <t>1) Ежемесячные расходы</t>
  </si>
  <si>
    <t>Утверждено:</t>
  </si>
  <si>
    <t>Управляющий (1 чел.)</t>
  </si>
  <si>
    <t>Инженер (1 чел.)</t>
  </si>
  <si>
    <t>Бухгалтер (1 чел.)</t>
  </si>
  <si>
    <t>Налоги на зарплату по УСНО 14,2%</t>
  </si>
  <si>
    <t xml:space="preserve"> ТСЖ "12 месяцев"</t>
  </si>
  <si>
    <t xml:space="preserve">Председатель Правления </t>
  </si>
  <si>
    <t>ЗАРАБОТНАЯ ПЛАТА СОТРУДНИКОВ ТСЖ "12 МЕСЯЦЕВ"</t>
  </si>
  <si>
    <t>Итого зарплата:</t>
  </si>
  <si>
    <t>ТЕКУЩАЯ ДЕЯТЕЛЬНОСТЬ</t>
  </si>
  <si>
    <t>Итого заработная плата сотрудников:</t>
  </si>
  <si>
    <t>Итого по текущей деятельности:</t>
  </si>
  <si>
    <t xml:space="preserve">Вывоз снега с территории ЖК </t>
  </si>
  <si>
    <t>по факту потребления</t>
  </si>
  <si>
    <t>Отпускные, компенсация при увольнении</t>
  </si>
  <si>
    <t>Итого услуги сторонних организаций:</t>
  </si>
  <si>
    <t>Итого единоразовых расходов:</t>
  </si>
  <si>
    <t>Дворник/разнорабочий (6 чел.)</t>
  </si>
  <si>
    <t>Урны</t>
  </si>
  <si>
    <t>Детские площадки (2)</t>
  </si>
  <si>
    <t>Покупка помещения для размещения службы ТСЖ</t>
  </si>
  <si>
    <t>Организация узла учета сточных вод на выходе из ЖК</t>
  </si>
  <si>
    <t>Канцтовары, расходные материалы</t>
  </si>
  <si>
    <t>Услуги банка</t>
  </si>
  <si>
    <t>Спецодежда, инвентарь для обслуживания мест общего пользования (уборка территории, подъездов  и т.п.)</t>
  </si>
  <si>
    <t xml:space="preserve">Прочие расходы (содержание офиса ТСЖ, изготовление пропусков, нотариальные услуги, налоги по УСНО и др.) </t>
  </si>
  <si>
    <t xml:space="preserve">Текущий ремонтный фонд (инструмент, зап. части, материалы, оплата услуг подрядчиков) </t>
  </si>
  <si>
    <t>Цена (руб.)</t>
  </si>
  <si>
    <t>Сумма (руб.)</t>
  </si>
  <si>
    <t>Пожарное оборудование</t>
  </si>
  <si>
    <t>Снегоуборочная техника</t>
  </si>
  <si>
    <t>Годовой Финансовый план по содержанию и эксплуатации жилищного фонда ЖК "12 месяцев"  с 01 мая 2009г.</t>
  </si>
  <si>
    <t>Охрана</t>
  </si>
  <si>
    <t>Протокол от 18 апреля 2009г.</t>
  </si>
  <si>
    <t>Сумма в год (руб.)</t>
  </si>
  <si>
    <t>Сумма в месяц (руб.)</t>
  </si>
  <si>
    <t>Сумма на 1 кв.м. в месяц (руб.)</t>
  </si>
  <si>
    <t xml:space="preserve">Кол-во </t>
  </si>
  <si>
    <t xml:space="preserve">Скамьи </t>
  </si>
  <si>
    <t>Вывоз ТБО с территории ЖК</t>
  </si>
  <si>
    <t>Комстар ТВ пусконаладка</t>
  </si>
  <si>
    <t>Система видеонаблюдения</t>
  </si>
  <si>
    <t>Контейнеры для ТБО</t>
  </si>
  <si>
    <t>Премиальный фонд</t>
  </si>
  <si>
    <t>Итого заработная плата сотрудников с налогами, отпускными, компенсациями при увольнении, премиями</t>
  </si>
  <si>
    <t>Румянцев С.В.________________</t>
  </si>
  <si>
    <t>21. ОПЛАТА КОММУНАЛЬНЫХ УСЛУГ</t>
  </si>
  <si>
    <t>Электрооборудование подземного гаража</t>
  </si>
  <si>
    <t>Эксплуатация инженерных сетей и систем  ЗАО ЖЭУ "Матвеевское"</t>
  </si>
  <si>
    <t>Непредвиденные расходы (резервный фонд) 15%</t>
  </si>
  <si>
    <t xml:space="preserve">ИТОГО содержание мест общего пользования </t>
  </si>
  <si>
    <t>Ремонт помещения для ТСЖ (из расчета 500$ за 1 кв.м.)</t>
  </si>
  <si>
    <t>30 кв.м.</t>
  </si>
  <si>
    <t>Также расходы по: устранению строительных  дефектов в ЖК согласно сметам субподрядных организаций, обустройству офиса ТСЖ, благоустройству территории ЖК, усовершенствованию ливневой системы, ремонту  подземного гаража, пусконаладки пожарной сигнализации, переводу эл. мощностей на ТСЖ, но не более суммы целевых взносов</t>
  </si>
  <si>
    <t>2) Единоразовые расходы (из целевых взносов):</t>
  </si>
  <si>
    <t>Итого заработная плата сотрудников с отпускными, премиальными, компенсациями при увольнении:</t>
  </si>
  <si>
    <t>по Доп. Соглашению к Договору содержания и предоставления ЖКУ</t>
  </si>
  <si>
    <t xml:space="preserve">Всего (за исключением охраны): </t>
  </si>
  <si>
    <t>Приложение N 2 к Протоколу Общего собрания N 8 ТСЖ "12 месяцев" от 18.04.09г.</t>
  </si>
  <si>
    <t>Общим собранием N 8 членов ТСЖ "12 месяцев"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</si>
</sst>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b/>
      <i/>
      <sz val="14"/>
      <color indexed="12"/>
      <name val="Times New Roman"/>
      <family val="1"/>
    </font>
    <font>
      <b/>
      <i/>
      <sz val="10"/>
      <color indexed="12"/>
      <name val="Arial Cyr"/>
      <family val="0"/>
    </font>
    <font>
      <u val="single"/>
      <sz val="14"/>
      <name val="Times New Roman"/>
      <family val="1"/>
    </font>
    <font>
      <u val="single"/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3" fontId="50" fillId="0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51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50" fillId="0" borderId="25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50" fillId="0" borderId="14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50" fillId="0" borderId="2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3" fontId="13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tabSelected="1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E11" sqref="E11"/>
    </sheetView>
  </sheetViews>
  <sheetFormatPr defaultColWidth="9.00390625" defaultRowHeight="12.75"/>
  <cols>
    <col min="1" max="1" width="3.25390625" style="0" customWidth="1"/>
    <col min="2" max="2" width="8.625" style="1" customWidth="1"/>
    <col min="3" max="3" width="81.75390625" style="0" customWidth="1"/>
    <col min="4" max="6" width="14.75390625" style="1" customWidth="1"/>
    <col min="7" max="7" width="26.25390625" style="0" customWidth="1"/>
  </cols>
  <sheetData>
    <row r="1" ht="15">
      <c r="C1" s="12" t="s">
        <v>65</v>
      </c>
    </row>
    <row r="3" spans="5:6" ht="12.75">
      <c r="E3" s="10"/>
      <c r="F3" s="10" t="s">
        <v>7</v>
      </c>
    </row>
    <row r="4" spans="5:6" ht="12.75">
      <c r="E4" s="10"/>
      <c r="F4" s="10" t="s">
        <v>66</v>
      </c>
    </row>
    <row r="5" spans="5:6" ht="12.75">
      <c r="E5" s="10"/>
      <c r="F5" s="10" t="s">
        <v>40</v>
      </c>
    </row>
    <row r="6" spans="5:6" ht="12.75">
      <c r="E6" s="10"/>
      <c r="F6" s="10" t="s">
        <v>13</v>
      </c>
    </row>
    <row r="7" spans="5:6" ht="12.75">
      <c r="E7" s="10"/>
      <c r="F7" s="10" t="s">
        <v>12</v>
      </c>
    </row>
    <row r="8" ht="12.75">
      <c r="E8" s="17" t="s">
        <v>52</v>
      </c>
    </row>
    <row r="10" spans="2:6" ht="36" customHeight="1">
      <c r="B10" s="67" t="s">
        <v>38</v>
      </c>
      <c r="C10" s="68"/>
      <c r="D10" s="68"/>
      <c r="E10" s="8"/>
      <c r="F10" s="8"/>
    </row>
    <row r="11" spans="2:6" ht="29.25" customHeight="1">
      <c r="B11" s="9" t="s">
        <v>6</v>
      </c>
      <c r="C11" s="8"/>
      <c r="D11" s="8"/>
      <c r="E11" s="8"/>
      <c r="F11" s="8"/>
    </row>
    <row r="12" ht="13.5" thickBot="1"/>
    <row r="13" spans="2:6" s="18" customFormat="1" ht="75.75" thickBot="1">
      <c r="B13" s="5" t="s">
        <v>5</v>
      </c>
      <c r="C13" s="6" t="s">
        <v>0</v>
      </c>
      <c r="D13" s="7" t="s">
        <v>41</v>
      </c>
      <c r="E13" s="7" t="s">
        <v>42</v>
      </c>
      <c r="F13" s="7" t="s">
        <v>43</v>
      </c>
    </row>
    <row r="14" spans="2:6" s="28" customFormat="1" ht="20.25" thickBot="1">
      <c r="B14" s="71" t="s">
        <v>14</v>
      </c>
      <c r="C14" s="71"/>
      <c r="D14" s="71"/>
      <c r="E14" s="19"/>
      <c r="F14" s="19"/>
    </row>
    <row r="15" spans="2:6" ht="18.75">
      <c r="B15" s="29">
        <v>1</v>
      </c>
      <c r="C15" s="30" t="s">
        <v>8</v>
      </c>
      <c r="D15" s="34">
        <f>E15*12</f>
        <v>840000</v>
      </c>
      <c r="E15" s="34">
        <v>70000</v>
      </c>
      <c r="F15" s="34"/>
    </row>
    <row r="16" spans="2:6" ht="18.75">
      <c r="B16" s="31">
        <v>2</v>
      </c>
      <c r="C16" s="32" t="s">
        <v>9</v>
      </c>
      <c r="D16" s="35">
        <f>E16*12</f>
        <v>480000</v>
      </c>
      <c r="E16" s="36">
        <v>40000</v>
      </c>
      <c r="F16" s="35"/>
    </row>
    <row r="17" spans="2:6" ht="18.75">
      <c r="B17" s="31">
        <v>3</v>
      </c>
      <c r="C17" s="32" t="s">
        <v>10</v>
      </c>
      <c r="D17" s="35">
        <f>E17*12</f>
        <v>660000</v>
      </c>
      <c r="E17" s="35">
        <v>55000</v>
      </c>
      <c r="F17" s="35"/>
    </row>
    <row r="18" spans="2:6" ht="18.75">
      <c r="B18" s="31">
        <v>4</v>
      </c>
      <c r="C18" s="32" t="s">
        <v>24</v>
      </c>
      <c r="D18" s="36">
        <f>E18*12</f>
        <v>1080000</v>
      </c>
      <c r="E18" s="36">
        <v>90000</v>
      </c>
      <c r="F18" s="37"/>
    </row>
    <row r="19" spans="2:6" s="2" customFormat="1" ht="21.75" customHeight="1">
      <c r="B19" s="75" t="s">
        <v>17</v>
      </c>
      <c r="C19" s="76" t="s">
        <v>15</v>
      </c>
      <c r="D19" s="38">
        <f>SUM(D15:D18)</f>
        <v>3060000</v>
      </c>
      <c r="E19" s="38">
        <f>D19/12</f>
        <v>255000</v>
      </c>
      <c r="F19" s="38"/>
    </row>
    <row r="20" spans="2:6" ht="18.75">
      <c r="B20" s="31">
        <v>5</v>
      </c>
      <c r="C20" s="33" t="s">
        <v>21</v>
      </c>
      <c r="D20" s="27">
        <f>D19/12</f>
        <v>255000</v>
      </c>
      <c r="E20" s="27">
        <f>E19/12</f>
        <v>21250</v>
      </c>
      <c r="F20" s="27"/>
    </row>
    <row r="21" spans="2:6" ht="18.75">
      <c r="B21" s="55">
        <v>6</v>
      </c>
      <c r="C21" s="56" t="s">
        <v>50</v>
      </c>
      <c r="D21" s="57">
        <v>120000</v>
      </c>
      <c r="E21" s="57">
        <f>D21/12</f>
        <v>10000</v>
      </c>
      <c r="F21" s="57"/>
    </row>
    <row r="22" spans="2:6" s="2" customFormat="1" ht="39.75" customHeight="1" thickBot="1">
      <c r="B22" s="72" t="s">
        <v>62</v>
      </c>
      <c r="C22" s="73"/>
      <c r="D22" s="41">
        <f>SUM(D19:D21)</f>
        <v>3435000</v>
      </c>
      <c r="E22" s="41">
        <f>SUM(E19:E21)</f>
        <v>286250</v>
      </c>
      <c r="F22" s="41"/>
    </row>
    <row r="23" spans="2:6" ht="18.75">
      <c r="B23" s="31">
        <v>7</v>
      </c>
      <c r="C23" s="33" t="s">
        <v>11</v>
      </c>
      <c r="D23" s="40">
        <f>D22*0.142</f>
        <v>487769.99999999994</v>
      </c>
      <c r="E23" s="40">
        <f>D23/12</f>
        <v>40647.49999999999</v>
      </c>
      <c r="F23" s="40"/>
    </row>
    <row r="24" spans="2:6" s="2" customFormat="1" ht="39.75" customHeight="1" thickBot="1">
      <c r="B24" s="72" t="s">
        <v>51</v>
      </c>
      <c r="C24" s="73"/>
      <c r="D24" s="58">
        <f>SUM(D22,D23)</f>
        <v>3922770</v>
      </c>
      <c r="E24" s="58">
        <f>D24/12</f>
        <v>326897.5</v>
      </c>
      <c r="F24" s="58"/>
    </row>
    <row r="25" spans="2:6" s="28" customFormat="1" ht="20.25" thickBot="1">
      <c r="B25" s="77" t="s">
        <v>16</v>
      </c>
      <c r="C25" s="77"/>
      <c r="D25" s="77"/>
      <c r="E25" s="19"/>
      <c r="F25" s="19"/>
    </row>
    <row r="26" spans="2:7" ht="37.5">
      <c r="B26" s="42">
        <v>8</v>
      </c>
      <c r="C26" s="43" t="s">
        <v>31</v>
      </c>
      <c r="D26" s="46">
        <f>28480+25260</f>
        <v>53740</v>
      </c>
      <c r="E26" s="46">
        <f>D26/12</f>
        <v>4478.333333333333</v>
      </c>
      <c r="F26" s="46"/>
      <c r="G26" s="53"/>
    </row>
    <row r="27" spans="2:6" s="15" customFormat="1" ht="18.75">
      <c r="B27" s="4">
        <v>9</v>
      </c>
      <c r="C27" s="44" t="s">
        <v>29</v>
      </c>
      <c r="D27" s="47">
        <f>E27*12</f>
        <v>18000</v>
      </c>
      <c r="E27" s="47">
        <v>1500</v>
      </c>
      <c r="F27" s="47"/>
    </row>
    <row r="28" spans="2:6" s="15" customFormat="1" ht="18.75">
      <c r="B28" s="4">
        <v>10</v>
      </c>
      <c r="C28" s="44" t="s">
        <v>30</v>
      </c>
      <c r="D28" s="47">
        <f>E28*12</f>
        <v>360000</v>
      </c>
      <c r="E28" s="47">
        <v>30000</v>
      </c>
      <c r="F28" s="47"/>
    </row>
    <row r="29" spans="2:6" ht="18.75">
      <c r="B29" s="3">
        <v>11</v>
      </c>
      <c r="C29" s="45" t="s">
        <v>2</v>
      </c>
      <c r="D29" s="47">
        <f>E29*12</f>
        <v>36000</v>
      </c>
      <c r="E29" s="35">
        <v>3000</v>
      </c>
      <c r="F29" s="35"/>
    </row>
    <row r="30" spans="2:6" s="15" customFormat="1" ht="18.75">
      <c r="B30" s="4">
        <v>12</v>
      </c>
      <c r="C30" s="44" t="s">
        <v>3</v>
      </c>
      <c r="D30" s="47">
        <f>E30*12</f>
        <v>72000</v>
      </c>
      <c r="E30" s="47">
        <v>6000</v>
      </c>
      <c r="F30" s="47"/>
    </row>
    <row r="31" spans="2:7" ht="37.5">
      <c r="B31" s="3">
        <v>13</v>
      </c>
      <c r="C31" s="45" t="s">
        <v>33</v>
      </c>
      <c r="D31" s="47">
        <f>23958+18400+12600+12500+28125+30000+15000</f>
        <v>140583</v>
      </c>
      <c r="E31" s="47">
        <f>D31/12</f>
        <v>11715.25</v>
      </c>
      <c r="F31" s="47"/>
      <c r="G31" s="53"/>
    </row>
    <row r="32" spans="2:7" ht="18.75">
      <c r="B32" s="3">
        <v>14</v>
      </c>
      <c r="C32" s="45" t="s">
        <v>36</v>
      </c>
      <c r="D32" s="47">
        <f>24794+15000</f>
        <v>39794</v>
      </c>
      <c r="E32" s="47">
        <f>D32/12</f>
        <v>3316.1666666666665</v>
      </c>
      <c r="F32" s="47"/>
      <c r="G32" s="53"/>
    </row>
    <row r="33" spans="2:6" ht="18.75">
      <c r="B33" s="3">
        <v>15</v>
      </c>
      <c r="C33" s="45" t="s">
        <v>37</v>
      </c>
      <c r="D33" s="47">
        <v>160000</v>
      </c>
      <c r="E33" s="47">
        <f>D33/12</f>
        <v>13333.333333333334</v>
      </c>
      <c r="F33" s="47"/>
    </row>
    <row r="34" spans="2:6" ht="37.5">
      <c r="B34" s="3">
        <v>16</v>
      </c>
      <c r="C34" s="45" t="s">
        <v>32</v>
      </c>
      <c r="D34" s="47">
        <f>E34*12</f>
        <v>300000</v>
      </c>
      <c r="E34" s="47">
        <v>25000</v>
      </c>
      <c r="F34" s="47"/>
    </row>
    <row r="35" spans="2:6" s="2" customFormat="1" ht="20.25" thickBot="1">
      <c r="B35" s="69" t="s">
        <v>18</v>
      </c>
      <c r="C35" s="70"/>
      <c r="D35" s="39">
        <f>SUM(D26:D34)</f>
        <v>1180117</v>
      </c>
      <c r="E35" s="39">
        <f>D35/12</f>
        <v>98343.08333333333</v>
      </c>
      <c r="F35" s="39"/>
    </row>
    <row r="36" spans="2:6" s="28" customFormat="1" ht="20.25" thickBot="1">
      <c r="B36" s="83" t="s">
        <v>4</v>
      </c>
      <c r="C36" s="84"/>
      <c r="D36" s="48"/>
      <c r="E36" s="48"/>
      <c r="F36" s="48"/>
    </row>
    <row r="37" spans="2:6" ht="37.5">
      <c r="B37" s="42">
        <v>17</v>
      </c>
      <c r="C37" s="43" t="s">
        <v>55</v>
      </c>
      <c r="D37" s="50">
        <f>E37*12</f>
        <v>1931847.84</v>
      </c>
      <c r="E37" s="50">
        <v>160987.32</v>
      </c>
      <c r="F37" s="50"/>
    </row>
    <row r="38" spans="2:6" ht="18.75">
      <c r="B38" s="3">
        <v>18</v>
      </c>
      <c r="C38" s="45" t="s">
        <v>1</v>
      </c>
      <c r="D38" s="35">
        <f>E38*12</f>
        <v>2628000</v>
      </c>
      <c r="E38" s="35">
        <v>219000</v>
      </c>
      <c r="F38" s="35"/>
    </row>
    <row r="39" spans="2:6" ht="31.5">
      <c r="B39" s="3">
        <v>19</v>
      </c>
      <c r="C39" s="45" t="s">
        <v>19</v>
      </c>
      <c r="D39" s="51" t="s">
        <v>20</v>
      </c>
      <c r="E39" s="51" t="s">
        <v>20</v>
      </c>
      <c r="F39" s="51"/>
    </row>
    <row r="40" spans="2:6" ht="27.75" customHeight="1">
      <c r="B40" s="26">
        <v>20</v>
      </c>
      <c r="C40" s="49" t="s">
        <v>46</v>
      </c>
      <c r="D40" s="80" t="s">
        <v>63</v>
      </c>
      <c r="E40" s="81"/>
      <c r="F40" s="82"/>
    </row>
    <row r="41" spans="2:6" s="2" customFormat="1" ht="20.25" thickBot="1">
      <c r="B41" s="69" t="s">
        <v>22</v>
      </c>
      <c r="C41" s="70"/>
      <c r="D41" s="39">
        <f>SUM(D37:D40)</f>
        <v>4559847.84</v>
      </c>
      <c r="E41" s="39">
        <f>D41/12</f>
        <v>379987.32</v>
      </c>
      <c r="F41" s="39"/>
    </row>
    <row r="42" spans="2:6" ht="37.5" customHeight="1">
      <c r="B42" s="78" t="s">
        <v>53</v>
      </c>
      <c r="C42" s="79"/>
      <c r="D42" s="52" t="s">
        <v>20</v>
      </c>
      <c r="E42" s="52" t="s">
        <v>20</v>
      </c>
      <c r="F42" s="52"/>
    </row>
    <row r="45" spans="2:6" s="2" customFormat="1" ht="20.25" thickBot="1">
      <c r="B45" s="69" t="s">
        <v>64</v>
      </c>
      <c r="C45" s="74"/>
      <c r="D45" s="11">
        <f>SUM(D24,D35,D41)-D38</f>
        <v>7034734.84</v>
      </c>
      <c r="E45" s="11">
        <f>D45/12</f>
        <v>586227.9033333333</v>
      </c>
      <c r="F45" s="54"/>
    </row>
    <row r="46" spans="2:6" s="2" customFormat="1" ht="20.25" thickBot="1">
      <c r="B46" s="59" t="s">
        <v>56</v>
      </c>
      <c r="C46" s="60"/>
      <c r="D46" s="11">
        <f>D45*0.15</f>
        <v>1055210.226</v>
      </c>
      <c r="E46" s="11">
        <f>D46/12</f>
        <v>87934.1855</v>
      </c>
      <c r="F46" s="54"/>
    </row>
    <row r="47" spans="2:6" s="2" customFormat="1" ht="20.25" thickBot="1">
      <c r="B47" s="59" t="s">
        <v>57</v>
      </c>
      <c r="C47" s="60"/>
      <c r="D47" s="11">
        <f>SUM(D45:D46)</f>
        <v>8089945.066</v>
      </c>
      <c r="E47" s="11">
        <f>D47/12</f>
        <v>674162.0888333333</v>
      </c>
      <c r="F47" s="54">
        <f>E47/20123.5</f>
        <v>33.50123431974226</v>
      </c>
    </row>
    <row r="48" spans="2:6" s="2" customFormat="1" ht="20.25" thickBot="1">
      <c r="B48" s="69" t="s">
        <v>39</v>
      </c>
      <c r="C48" s="74"/>
      <c r="D48" s="11"/>
      <c r="E48" s="11"/>
      <c r="F48" s="54">
        <f>E38/20000</f>
        <v>10.95</v>
      </c>
    </row>
    <row r="51" spans="2:6" ht="29.25" customHeight="1" thickBot="1">
      <c r="B51" s="9" t="s">
        <v>61</v>
      </c>
      <c r="C51" s="8"/>
      <c r="D51" s="8"/>
      <c r="E51" s="8"/>
      <c r="F51" s="8"/>
    </row>
    <row r="52" spans="2:6" s="16" customFormat="1" ht="38.25" thickBot="1">
      <c r="B52" s="23"/>
      <c r="C52" s="24"/>
      <c r="D52" s="25" t="s">
        <v>34</v>
      </c>
      <c r="E52" s="25" t="s">
        <v>44</v>
      </c>
      <c r="F52" s="25" t="s">
        <v>35</v>
      </c>
    </row>
    <row r="53" spans="2:6" s="15" customFormat="1" ht="18.75">
      <c r="B53" s="61">
        <v>1</v>
      </c>
      <c r="C53" s="20" t="s">
        <v>25</v>
      </c>
      <c r="D53" s="21">
        <v>4500</v>
      </c>
      <c r="E53" s="21">
        <v>18</v>
      </c>
      <c r="F53" s="21">
        <f>D53*E53</f>
        <v>81000</v>
      </c>
    </row>
    <row r="54" spans="2:6" s="15" customFormat="1" ht="18.75">
      <c r="B54" s="62">
        <v>2</v>
      </c>
      <c r="C54" s="22" t="s">
        <v>45</v>
      </c>
      <c r="D54" s="14">
        <v>7000</v>
      </c>
      <c r="E54" s="14">
        <v>20</v>
      </c>
      <c r="F54" s="14">
        <f>D54*E54</f>
        <v>140000</v>
      </c>
    </row>
    <row r="55" spans="2:6" ht="18.75">
      <c r="B55" s="63">
        <v>3</v>
      </c>
      <c r="C55" s="13" t="s">
        <v>26</v>
      </c>
      <c r="D55" s="14"/>
      <c r="E55" s="14">
        <v>2</v>
      </c>
      <c r="F55" s="14">
        <v>1182951</v>
      </c>
    </row>
    <row r="56" spans="2:6" ht="18.75">
      <c r="B56" s="63">
        <v>4</v>
      </c>
      <c r="C56" s="13" t="s">
        <v>27</v>
      </c>
      <c r="D56" s="14">
        <f>1500*33.41*30</f>
        <v>1503449.9999999998</v>
      </c>
      <c r="E56" s="14" t="s">
        <v>59</v>
      </c>
      <c r="F56" s="14">
        <f>D56</f>
        <v>1503449.9999999998</v>
      </c>
    </row>
    <row r="57" spans="2:6" ht="18.75">
      <c r="B57" s="63">
        <v>5</v>
      </c>
      <c r="C57" s="13" t="s">
        <v>58</v>
      </c>
      <c r="D57" s="14"/>
      <c r="E57" s="14"/>
      <c r="F57" s="14">
        <f>30*16705</f>
        <v>501150</v>
      </c>
    </row>
    <row r="58" spans="2:6" ht="18.75">
      <c r="B58" s="63">
        <v>6</v>
      </c>
      <c r="C58" s="13" t="s">
        <v>47</v>
      </c>
      <c r="D58" s="14"/>
      <c r="E58" s="14"/>
      <c r="F58" s="14">
        <v>150000</v>
      </c>
    </row>
    <row r="59" spans="2:6" ht="18.75">
      <c r="B59" s="63">
        <v>7</v>
      </c>
      <c r="C59" s="13" t="s">
        <v>54</v>
      </c>
      <c r="D59" s="64"/>
      <c r="E59" s="47"/>
      <c r="F59" s="47">
        <v>330600</v>
      </c>
    </row>
    <row r="60" spans="2:6" ht="18.75">
      <c r="B60" s="63">
        <v>8</v>
      </c>
      <c r="C60" s="13" t="s">
        <v>48</v>
      </c>
      <c r="D60" s="14"/>
      <c r="E60" s="14"/>
      <c r="F60" s="14">
        <v>1950000</v>
      </c>
    </row>
    <row r="61" spans="2:6" ht="18.75">
      <c r="B61" s="63">
        <v>9</v>
      </c>
      <c r="C61" s="13" t="s">
        <v>28</v>
      </c>
      <c r="D61" s="14"/>
      <c r="E61" s="14"/>
      <c r="F61" s="14">
        <v>195000</v>
      </c>
    </row>
    <row r="62" spans="2:6" ht="18.75">
      <c r="B62" s="63">
        <v>10</v>
      </c>
      <c r="C62" s="13" t="s">
        <v>49</v>
      </c>
      <c r="D62" s="14">
        <v>10000</v>
      </c>
      <c r="E62" s="14">
        <v>2</v>
      </c>
      <c r="F62" s="14">
        <f>D62*E62</f>
        <v>20000</v>
      </c>
    </row>
    <row r="63" spans="2:6" s="2" customFormat="1" ht="20.25" thickBot="1">
      <c r="B63" s="69" t="s">
        <v>23</v>
      </c>
      <c r="C63" s="74"/>
      <c r="D63" s="11">
        <f>SUM(D53:D62)</f>
        <v>1524949.9999999998</v>
      </c>
      <c r="E63" s="11"/>
      <c r="F63" s="11">
        <f>SUM(F53:F62)</f>
        <v>6054151</v>
      </c>
    </row>
    <row r="64" spans="2:6" ht="76.5" customHeight="1">
      <c r="B64" s="65" t="s">
        <v>60</v>
      </c>
      <c r="C64" s="66"/>
      <c r="D64" s="66"/>
      <c r="E64" s="66"/>
      <c r="F64" s="66"/>
    </row>
  </sheetData>
  <sheetProtection/>
  <mergeCells count="15">
    <mergeCell ref="B24:C24"/>
    <mergeCell ref="D40:F40"/>
    <mergeCell ref="B63:C63"/>
    <mergeCell ref="B36:C36"/>
    <mergeCell ref="B48:C48"/>
    <mergeCell ref="B64:F64"/>
    <mergeCell ref="B10:D10"/>
    <mergeCell ref="B41:C41"/>
    <mergeCell ref="B14:D14"/>
    <mergeCell ref="B35:C35"/>
    <mergeCell ref="B22:C22"/>
    <mergeCell ref="B45:C45"/>
    <mergeCell ref="B19:C19"/>
    <mergeCell ref="B25:D25"/>
    <mergeCell ref="B42:C42"/>
  </mergeCells>
  <printOptions/>
  <pageMargins left="0.1968503937007874" right="0.15748031496062992" top="0.1968503937007874" bottom="0.1968503937007874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Т.Б.</dc:creator>
  <cp:keywords/>
  <dc:description/>
  <cp:lastModifiedBy>User</cp:lastModifiedBy>
  <cp:lastPrinted>2010-11-11T18:53:52Z</cp:lastPrinted>
  <dcterms:created xsi:type="dcterms:W3CDTF">2005-12-21T07:25:38Z</dcterms:created>
  <dcterms:modified xsi:type="dcterms:W3CDTF">2010-11-11T18:54:02Z</dcterms:modified>
  <cp:category/>
  <cp:version/>
  <cp:contentType/>
  <cp:contentStatus/>
</cp:coreProperties>
</file>